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Value a position" sheetId="2" state="visible" r:id="rId4"/>
    <sheet name="Comparables" sheetId="3" state="visible" r:id="rId5"/>
    <sheet name="Markets" sheetId="4" state="visible" r:id="rId6"/>
    <sheet name="Auction 105 detail" sheetId="5" state="visible" r:id="rId7"/>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D9" authorId="0">
      <text>
        <r>
          <rPr>
            <sz val="10"/>
            <rFont val="Arial"/>
            <family val="2"/>
          </rPr>
          <t xml:space="preserve">Used only when Market is set to "Custom". Type the population your licence would cover.</t>
        </r>
      </text>
    </comment>
  </commentList>
</comments>
</file>

<file path=xl/sharedStrings.xml><?xml version="1.0" encoding="utf-8"?>
<sst xmlns="http://schemas.openxmlformats.org/spreadsheetml/2006/main" count="158" uniqueCount="142">
  <si>
    <t xml:space="preserve">What spectrum is worth: a comparables model</t>
  </si>
  <si>
    <t xml:space="preserve">Blue Prysm · free to use, free to share · no sign-up required</t>
  </si>
  <si>
    <t xml:space="preserve">Spectrum has no price list. Every transaction is a different band, a different footprint and a different amount of bandwidth, so the only way to compare two of them is to reduce both to one unit: dollars per megahertz per person covered — $/MHz-POP.</t>
  </si>
  <si>
    <t xml:space="preserve">This workbook holds every US benchmark we can compute from public data, each with the arithmetic that produced it, and applies them to a position you describe. It is the same data and the same method as the free tool on blueprysm.com/tools/what-does-spectrum-cost/.</t>
  </si>
  <si>
    <t xml:space="preserve">How to use it</t>
  </si>
  <si>
    <t xml:space="preserve">1.  Open the "Value a position" tab. The yellow cells are the only ones you edit.</t>
  </si>
  <si>
    <t xml:space="preserve">2.  Enter the band, the bandwidth in MHz, and the population covered — either pick a market from the list or type your own number.</t>
  </si>
  <si>
    <t xml:space="preserve">3.  The model returns a range from the comparables that apply to that band, not a single number. The spread is the answer; a point estimate would be false precision.</t>
  </si>
  <si>
    <t xml:space="preserve">4.  "Comparables" shows every benchmark with its source and its caveat. Read the caveat before you quote the number.</t>
  </si>
  <si>
    <t xml:space="preserve">What this model will not do</t>
  </si>
  <si>
    <t xml:space="preserve">It refuses to value low band.</t>
  </si>
  <si>
    <t xml:space="preserve">We have no clean low-band benchmark, and we are not going to invent one. The 700 MHz and AWS-3 auction result files return 404 on the FCC's current path, so there is no verified per-licence figure to publish. Low band appears in our data only inside the blended EchoStar–AT&amp;T transaction at $1.191/MHz-POP, which also contains 3.45 GHz. Historically low band trades at a premium to mid band, so treat the mid-band range as a floor.</t>
  </si>
  <si>
    <t xml:space="preserve">Two things worth knowing before you quote any of this</t>
  </si>
  <si>
    <t xml:space="preserve">•  A national average hides the market you are actually bidding in. In Auction 105, the weighted national figure was $0.198 per MHz-POP and the median county paid $0.032 — and only 16% of counties paid above the average at all. Twenty-two counties account for half the money raised.</t>
  </si>
  <si>
    <t xml:space="preserve">•  Not every row is a comparable. Auction 108 sold overlay licences covering only unassigned whitespace, so its denominator overstates what was bought; treat it as a floor. Auction 113 sold leftover inventory concentrated in dense markets, which is why it is the highest figure on the list and the least representative of a nationwide buy. Both are marked in the "Comparable?" column and both are excluded from the range.</t>
  </si>
  <si>
    <t xml:space="preserve">Sources and currency</t>
  </si>
  <si>
    <t xml:space="preserve">Source: FCC auction results files; US Census 2024 vintage county estimates; EchoStar Forms 8-K</t>
  </si>
  <si>
    <t xml:space="preserve">Retrieved: 2026-09-17   ·   Method version: 1.0</t>
  </si>
  <si>
    <t xml:space="preserve">US population used for national-equivalent figures: 340,110,988</t>
  </si>
  <si>
    <t xml:space="preserve">Auction results and filings change. Check the retrieval date above against the FCC auction pages and EDGAR before you rely on a figure in a live negotiation. If you find an error, tell us at hello@blueprysm.com and we will correct it on the piece that carried it.</t>
  </si>
  <si>
    <t xml:space="preserve">Value a spectrum position</t>
  </si>
  <si>
    <t xml:space="preserve">Edit only the yellow cells. Everything else is calculated.</t>
  </si>
  <si>
    <t xml:space="preserve">Your position</t>
  </si>
  <si>
    <t xml:space="preserve">Band group</t>
  </si>
  <si>
    <t xml:space="preserve">Mid band (3.4-4.0 GHz)</t>
  </si>
  <si>
    <t xml:space="preserve">Bandwidth (MHz)</t>
  </si>
  <si>
    <t xml:space="preserve">Market</t>
  </si>
  <si>
    <t xml:space="preserve">United States</t>
  </si>
  <si>
    <t xml:space="preserve">&lt; pick from the list</t>
  </si>
  <si>
    <t xml:space="preserve">Population covered (POPs)</t>
  </si>
  <si>
    <t xml:space="preserve">Custom POPs -&gt;</t>
  </si>
  <si>
    <t xml:space="preserve">MHz-POPs in play</t>
  </si>
  <si>
    <t xml:space="preserve">What the comparables say</t>
  </si>
  <si>
    <t xml:space="preserve">Comparables that apply to this band</t>
  </si>
  <si>
    <t xml:space="preserve">Low  ($/MHz-POP)</t>
  </si>
  <si>
    <t xml:space="preserve">Median ($/MHz-POP)</t>
  </si>
  <si>
    <t xml:space="preserve">High ($/MHz-POP)</t>
  </si>
  <si>
    <t xml:space="preserve">What that implies for your position</t>
  </si>
  <si>
    <t xml:space="preserve">Low</t>
  </si>
  <si>
    <t xml:space="preserve">Median</t>
  </si>
  <si>
    <t xml:space="preserve">High</t>
  </si>
  <si>
    <t xml:space="preserve">Read this before you quote the number</t>
  </si>
  <si>
    <t xml:space="preserve">Sanity checks</t>
  </si>
  <si>
    <t xml:space="preserve">Your $/MHz-POP, if you have a number in mind</t>
  </si>
  <si>
    <t xml:space="preserve">Where that sits against the comparables</t>
  </si>
  <si>
    <t xml:space="preserve">Implied total at your number</t>
  </si>
  <si>
    <t xml:space="preserve">Every figure behind this tab is on "Comparables", with its source and its caveat.</t>
  </si>
  <si>
    <t xml:space="preserve">Benchmark</t>
  </si>
  <si>
    <t xml:space="preserve">Year / band</t>
  </si>
  <si>
    <t xml:space="preserve">$ per MHz-POP</t>
  </si>
  <si>
    <t xml:space="preserve">Comparable?</t>
  </si>
  <si>
    <t xml:space="preserve">The arithmetic</t>
  </si>
  <si>
    <t xml:space="preserve">Source</t>
  </si>
  <si>
    <t xml:space="preserve">Basis</t>
  </si>
  <si>
    <t xml:space="preserve">Caveat or note</t>
  </si>
  <si>
    <t xml:space="preserve">Selected band (helper)</t>
  </si>
  <si>
    <t xml:space="preserve">Auction 113 — AWS-3</t>
  </si>
  <si>
    <t xml:space="preserve">2026 · dense leftover markets</t>
  </si>
  <si>
    <t xml:space="preserve">Mid band (1.7-2.2 GHz)</t>
  </si>
  <si>
    <t xml:space="preserve">No - leftover inventory, dense markets only</t>
  </si>
  <si>
    <t xml:space="preserve">$3,572,889,200 ÷ 1,344,395,555 MHz-POPs</t>
  </si>
  <si>
    <t xml:space="preserve">FCC Auction 113 results by licence (CSV)</t>
  </si>
  <si>
    <t xml:space="preserve">Per licence: gross bids × block bandwidth × market population</t>
  </si>
  <si>
    <t xml:space="preserve">Caveat: Leftover inventory concentrated in dense markets. Highest figure on the list, and the least representative of a nationwide buy.</t>
  </si>
  <si>
    <t xml:space="preserve">EchoStar → AT&amp;T</t>
  </si>
  <si>
    <t xml:space="preserve">2026 · 600 MHz + 3.45 GHz</t>
  </si>
  <si>
    <t xml:space="preserve">Blended (600 MHz + 3.45 GHz)</t>
  </si>
  <si>
    <t xml:space="preserve">No - blends low band with 3.45 GHz, so it is neither</t>
  </si>
  <si>
    <t xml:space="preserve">$20,250,000,000 ÷ (50 MHz × 340,110,988)</t>
  </si>
  <si>
    <t xml:space="preserve">EchoStar Form 8-K filed 2026-08-03; FCC news release 2026-05-12</t>
  </si>
  <si>
    <t xml:space="preserve">National-equivalent</t>
  </si>
  <si>
    <t xml:space="preserve">Caveat: A further $2.4B went into an FCC trust and is excluded. The ~50 MHz is the FCC's description, not the filing's. · Blend: Includes ~20 MHz of low-band 600 MHz, so this is the closest thing to a low-band comparable on the list.</t>
  </si>
  <si>
    <t xml:space="preserve">EchoStar → SpaceX</t>
  </si>
  <si>
    <t xml:space="preserve">2025 · AWS-4, H block, AWS-3</t>
  </si>
  <si>
    <t xml:space="preserve">Yes</t>
  </si>
  <si>
    <t xml:space="preserve">$19,616,737,853 ÷ (65 MHz × 340,110,988)</t>
  </si>
  <si>
    <t xml:space="preserve">EchoStar Forms 8-K, 2025-09-08 and 2025-11-06</t>
  </si>
  <si>
    <t xml:space="preserve">Split: Paired 50 MHz at $1.000/MHz-POP; unpaired 15 MHz uplink at $0.513 — the market priced uplink-only at about half. · Status: FCC approved 2026-05-12. The second-step financial closing is expected on or about 2027-11-30 and has not occurred.</t>
  </si>
  <si>
    <t xml:space="preserve">Auction 107 — C-band</t>
  </si>
  <si>
    <t xml:space="preserve">2021 · 3.7–3.98 GHz</t>
  </si>
  <si>
    <t xml:space="preserve">$81,170,000,000 ÷ (280 MHz × 340,110,988)</t>
  </si>
  <si>
    <t xml:space="preserve">FCC Auction 107 results</t>
  </si>
  <si>
    <t xml:space="preserve">National-equivalent — PEA populations are not published in the FCC market table, so a per-licence figure is not available</t>
  </si>
  <si>
    <t xml:space="preserve">Note: The largest US spectrum auction to date, and the usual reference point for mid-band.</t>
  </si>
  <si>
    <t xml:space="preserve">Auction 110 — 3.45 GHz</t>
  </si>
  <si>
    <t xml:space="preserve">2022 · 3.45–3.55 GHz</t>
  </si>
  <si>
    <t xml:space="preserve">$22,510,000,000 ÷ (100 MHz × 340,110,988)</t>
  </si>
  <si>
    <t xml:space="preserve">FCC Auction 110 results</t>
  </si>
  <si>
    <t xml:space="preserve">National-equivalent — PEA-licensed, same population gap as C-band</t>
  </si>
  <si>
    <t xml:space="preserve">Note: Carries federal coordination zones, which is part of why it cleared below C-band.</t>
  </si>
  <si>
    <t xml:space="preserve">Auction 105 — CBRS PAL, weighted</t>
  </si>
  <si>
    <t xml:space="preserve">2020 · 3.55–3.65 GHz shared</t>
  </si>
  <si>
    <t xml:space="preserve">Shared / CBRS (3.55-3.65 GHz)</t>
  </si>
  <si>
    <t xml:space="preserve">$4,504,560,479 ÷ 22,791,964,160 MHz-POPs</t>
  </si>
  <si>
    <t xml:space="preserve">FCC Auction 105 results by licence; US Census 2024 county estimates</t>
  </si>
  <si>
    <t xml:space="preserve">Per licence: 10 MHz × county population, aggregated across 19,969 licences</t>
  </si>
  <si>
    <t xml:space="preserve">Caveat: Heavily skewed by a handful of counties. Only 16% of counties paid above this figure — see the distribution above.</t>
  </si>
  <si>
    <t xml:space="preserve">Auction 105 — median county</t>
  </si>
  <si>
    <t xml:space="preserve">2020 · the typical county</t>
  </si>
  <si>
    <t xml:space="preserve">$0.0316 median across 3,123 counties</t>
  </si>
  <si>
    <t xml:space="preserve">Per county, aggregating that county's priority licences</t>
  </si>
  <si>
    <t xml:space="preserve">Why: For anything outside a top-25 metro, this is the more useful anchor of the two.</t>
  </si>
  <si>
    <t xml:space="preserve">Auction 108 — 2.5 GHz overlay</t>
  </si>
  <si>
    <t xml:space="preserve">2022 · whitespace only ⚠</t>
  </si>
  <si>
    <t xml:space="preserve">No - overlay whitespace, treat as a floor</t>
  </si>
  <si>
    <t xml:space="preserve">$387,345,320 ÷ 24,588,431,408 MHz-POPs</t>
  </si>
  <si>
    <t xml:space="preserve">FCC Auction 108 results by licence</t>
  </si>
  <si>
    <t xml:space="preserve">Per licence: block bandwidth (C1 49.5, C2 49.5, C3 17.5 MHz) × county population</t>
  </si>
  <si>
    <t xml:space="preserve">Caveat: ⚠ These are overlay licences covering only unassigned whitespace within a county, so the denominator overstates what was actually bought. Treat as a floor, not a comparable.</t>
  </si>
  <si>
    <t xml:space="preserve">Retrieved 2026-09-17. Every figure above is computed from the source named on its row; none is quoted from a third party.</t>
  </si>
  <si>
    <t xml:space="preserve">Population</t>
  </si>
  <si>
    <t xml:space="preserve">Los Angeles County, CA</t>
  </si>
  <si>
    <t xml:space="preserve">Cook County, IL</t>
  </si>
  <si>
    <t xml:space="preserve">Harris County, TX</t>
  </si>
  <si>
    <t xml:space="preserve">Maricopa County, AZ</t>
  </si>
  <si>
    <t xml:space="preserve">Miami-Dade County, FL</t>
  </si>
  <si>
    <t xml:space="preserve">King County, WA</t>
  </si>
  <si>
    <t xml:space="preserve">New York County, NY</t>
  </si>
  <si>
    <t xml:space="preserve">Custom</t>
  </si>
  <si>
    <t xml:space="preserve">US Census 2024 vintage county estimates; national figure is the US total used for national-equivalent benchmarks.</t>
  </si>
  <si>
    <t xml:space="preserve">Auction 105 — why the average misleads</t>
  </si>
  <si>
    <t xml:space="preserve">3,123 counties, Auction 105 priority access licences, price per MHz-POP on a logarithmic scale. The long right tail is oil and gas country: Loving County, Texas — population 48 — paid $241.67.</t>
  </si>
  <si>
    <t xml:space="preserve">County</t>
  </si>
  <si>
    <t xml:space="preserve">Cook County, Illinois</t>
  </si>
  <si>
    <t xml:space="preserve">New York County, New York</t>
  </si>
  <si>
    <t xml:space="preserve">Los Angeles County, California</t>
  </si>
  <si>
    <t xml:space="preserve">Harris County, Texas</t>
  </si>
  <si>
    <t xml:space="preserve">Maricopa County, Arizona</t>
  </si>
  <si>
    <t xml:space="preserve">Miami-Dade County, Florida</t>
  </si>
  <si>
    <t xml:space="preserve">King County, Washington</t>
  </si>
  <si>
    <t xml:space="preserve">Loving County, Texas</t>
  </si>
  <si>
    <t xml:space="preserve">Median county</t>
  </si>
  <si>
    <t xml:space="preserve">$0.032</t>
  </si>
  <si>
    <t xml:space="preserve">National weighted average</t>
  </si>
  <si>
    <t xml:space="preserve">$0.198</t>
  </si>
  <si>
    <t xml:space="preserve">Counties above that average</t>
  </si>
  <si>
    <t xml:space="preserve">16%</t>
  </si>
  <si>
    <t xml:space="preserve">Counties that are half the money raised</t>
  </si>
  <si>
    <t xml:space="preserve">22</t>
  </si>
  <si>
    <t xml:space="preserve">Counties in the auction</t>
  </si>
  <si>
    <t xml:space="preserve">3,123</t>
  </si>
  <si>
    <t xml:space="preserve">Source: FCC Auction 105 results by licence; US Census 2024 county estimates. Retrieved 2026-09-17.</t>
  </si>
</sst>
</file>

<file path=xl/styles.xml><?xml version="1.0" encoding="utf-8"?>
<styleSheet xmlns="http://schemas.openxmlformats.org/spreadsheetml/2006/main">
  <numFmts count="6">
    <numFmt numFmtId="164" formatCode="General"/>
    <numFmt numFmtId="165" formatCode="#,##0.0"/>
    <numFmt numFmtId="166" formatCode="#,##0"/>
    <numFmt numFmtId="167" formatCode="\$#,##0.000"/>
    <numFmt numFmtId="168" formatCode="\$#,##0"/>
    <numFmt numFmtId="169" formatCode="@"/>
  </numFmts>
  <fonts count="14">
    <font>
      <sz val="11"/>
      <color theme="1"/>
      <name val="Calibri"/>
      <family val="2"/>
      <charset val="1"/>
    </font>
    <font>
      <sz val="10"/>
      <name val="Arial"/>
      <family val="0"/>
    </font>
    <font>
      <sz val="10"/>
      <name val="Arial"/>
      <family val="0"/>
    </font>
    <font>
      <sz val="10"/>
      <name val="Arial"/>
      <family val="0"/>
    </font>
    <font>
      <b val="true"/>
      <sz val="15"/>
      <color rgb="FF12141A"/>
      <name val="Arial"/>
      <family val="0"/>
      <charset val="1"/>
    </font>
    <font>
      <sz val="9"/>
      <color rgb="FF5F6472"/>
      <name val="Arial"/>
      <family val="0"/>
      <charset val="1"/>
    </font>
    <font>
      <sz val="10"/>
      <color rgb="FF12141A"/>
      <name val="Arial"/>
      <family val="0"/>
      <charset val="1"/>
    </font>
    <font>
      <b val="true"/>
      <sz val="10"/>
      <color rgb="FF12141A"/>
      <name val="Arial"/>
      <family val="0"/>
      <charset val="1"/>
    </font>
    <font>
      <b val="true"/>
      <sz val="10"/>
      <color rgb="FF9C2B2B"/>
      <name val="Arial"/>
      <family val="0"/>
      <charset val="1"/>
    </font>
    <font>
      <b val="true"/>
      <sz val="11"/>
      <color rgb="FF0000FF"/>
      <name val="Arial"/>
      <family val="0"/>
      <charset val="1"/>
    </font>
    <font>
      <b val="true"/>
      <sz val="11"/>
      <color rgb="FF12141A"/>
      <name val="Arial"/>
      <family val="0"/>
      <charset val="1"/>
    </font>
    <font>
      <sz val="10"/>
      <name val="Arial"/>
      <family val="2"/>
    </font>
    <font>
      <b val="true"/>
      <sz val="11"/>
      <color rgb="FFFFFFFF"/>
      <name val="Arial"/>
      <family val="0"/>
      <charset val="1"/>
    </font>
    <font>
      <sz val="10"/>
      <color rgb="FF9C2B2B"/>
      <name val="Arial"/>
      <family val="0"/>
      <charset val="1"/>
    </font>
  </fonts>
  <fills count="5">
    <fill>
      <patternFill patternType="none"/>
    </fill>
    <fill>
      <patternFill patternType="gray125"/>
    </fill>
    <fill>
      <patternFill patternType="solid">
        <fgColor rgb="FFFFFF00"/>
        <bgColor rgb="FFFFFF00"/>
      </patternFill>
    </fill>
    <fill>
      <patternFill patternType="solid">
        <fgColor rgb="FFEEF3FB"/>
        <bgColor rgb="FFFFFFFF"/>
      </patternFill>
    </fill>
    <fill>
      <patternFill patternType="solid">
        <fgColor rgb="FF005DD6"/>
        <bgColor rgb="FF3366FF"/>
      </patternFill>
    </fill>
  </fills>
  <borders count="2">
    <border diagonalUp="false" diagonalDown="false">
      <left/>
      <right/>
      <top/>
      <bottom/>
      <diagonal/>
    </border>
    <border diagonalUp="false" diagonalDown="false">
      <left style="thin">
        <color rgb="FFDCDAD3"/>
      </left>
      <right style="thin">
        <color rgb="FFDCDAD3"/>
      </right>
      <top style="thin">
        <color rgb="FFDCDAD3"/>
      </top>
      <bottom style="thin">
        <color rgb="FFDCDAD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false" applyProtection="false">
      <alignment horizontal="general" vertical="bottom" textRotation="0" wrapText="false" indent="0" shrinkToFit="false"/>
      <protection locked="true" hidden="false"/>
    </xf>
    <xf numFmtId="165" fontId="9" fillId="2"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6" fontId="10" fillId="0" borderId="1" xfId="0" applyFont="true" applyBorder="true" applyAlignment="false" applyProtection="false">
      <alignment horizontal="general" vertical="bottom" textRotation="0" wrapText="false" indent="0" shrinkToFit="false"/>
      <protection locked="true" hidden="false"/>
    </xf>
    <xf numFmtId="166" fontId="9" fillId="2"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right" vertical="bottom" textRotation="0" wrapText="false" indent="0" shrinkToFit="false"/>
      <protection locked="true" hidden="false"/>
    </xf>
    <xf numFmtId="167" fontId="10" fillId="0" borderId="1" xfId="0" applyFont="true" applyBorder="true" applyAlignment="false" applyProtection="false">
      <alignment horizontal="general" vertical="bottom" textRotation="0" wrapText="false" indent="0" shrinkToFit="false"/>
      <protection locked="true" hidden="false"/>
    </xf>
    <xf numFmtId="168" fontId="10" fillId="3"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7" fontId="9" fillId="2" borderId="1" xfId="0" applyFont="true" applyBorder="true" applyAlignment="false" applyProtection="false">
      <alignment horizontal="general" vertical="bottom" textRotation="0" wrapText="false" indent="0" shrinkToFit="false"/>
      <protection locked="true" hidden="false"/>
    </xf>
    <xf numFmtId="169" fontId="10" fillId="0" borderId="1" xfId="0" applyFont="true" applyBorder="true" applyAlignment="false" applyProtection="false">
      <alignment horizontal="general" vertical="bottom" textRotation="0" wrapText="false" indent="0" shrinkToFit="false"/>
      <protection locked="true" hidden="false"/>
    </xf>
    <xf numFmtId="168" fontId="10" fillId="0"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12" fillId="4" borderId="0" xfId="0" applyFont="true" applyBorder="false" applyAlignment="true" applyProtection="false">
      <alignment horizontal="general" vertical="center"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7" fontId="7" fillId="0" borderId="1"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7" fontId="5" fillId="0" borderId="1" xfId="0" applyFont="true" applyBorder="true" applyAlignment="false" applyProtection="false">
      <alignment horizontal="general" vertical="bottom" textRotation="0" wrapText="false" indent="0" shrinkToFit="false"/>
      <protection locked="true" hidden="false"/>
    </xf>
    <xf numFmtId="164" fontId="12" fillId="4"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F3FB"/>
      <rgbColor rgb="FFCCFFFF"/>
      <rgbColor rgb="FF660066"/>
      <rgbColor rgb="FFFF8080"/>
      <rgbColor rgb="FF005DD6"/>
      <rgbColor rgb="FFDCDAD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F6472"/>
      <rgbColor rgb="FF969696"/>
      <rgbColor rgb="FF003366"/>
      <rgbColor rgb="FF339966"/>
      <rgbColor rgb="FF12141A"/>
      <rgbColor rgb="FF333300"/>
      <rgbColor rgb="FF9C2B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4"/>
  </cols>
  <sheetData>
    <row r="2" customFormat="false" ht="13.5" hidden="false" customHeight="true" outlineLevel="0" collapsed="false">
      <c r="B2" s="1" t="s">
        <v>0</v>
      </c>
    </row>
    <row r="3" customFormat="false" ht="13.5" hidden="false" customHeight="true" outlineLevel="0" collapsed="false">
      <c r="B3" s="2" t="s">
        <v>1</v>
      </c>
    </row>
    <row r="5" customFormat="false" ht="39" hidden="false" customHeight="true" outlineLevel="0" collapsed="false">
      <c r="B5" s="3" t="s">
        <v>2</v>
      </c>
    </row>
    <row r="7" customFormat="false" ht="39" hidden="false" customHeight="true" outlineLevel="0" collapsed="false">
      <c r="B7" s="3" t="s">
        <v>3</v>
      </c>
    </row>
    <row r="9" customFormat="false" ht="13.5" hidden="false" customHeight="true" outlineLevel="0" collapsed="false">
      <c r="B9" s="4" t="s">
        <v>4</v>
      </c>
    </row>
    <row r="10" customFormat="false" ht="13.5" hidden="false" customHeight="true" outlineLevel="0" collapsed="false">
      <c r="B10" s="3" t="s">
        <v>5</v>
      </c>
    </row>
    <row r="11" customFormat="false" ht="25.5" hidden="false" customHeight="true" outlineLevel="0" collapsed="false">
      <c r="B11" s="3" t="s">
        <v>6</v>
      </c>
    </row>
    <row r="12" customFormat="false" ht="25.5" hidden="false" customHeight="true" outlineLevel="0" collapsed="false">
      <c r="B12" s="3" t="s">
        <v>7</v>
      </c>
    </row>
    <row r="13" customFormat="false" ht="25.5" hidden="false" customHeight="true" outlineLevel="0" collapsed="false">
      <c r="B13" s="3" t="s">
        <v>8</v>
      </c>
    </row>
    <row r="15" customFormat="false" ht="13.5" hidden="false" customHeight="true" outlineLevel="0" collapsed="false">
      <c r="B15" s="4" t="s">
        <v>9</v>
      </c>
    </row>
    <row r="16" customFormat="false" ht="13.5" hidden="false" customHeight="true" outlineLevel="0" collapsed="false">
      <c r="B16" s="5" t="s">
        <v>10</v>
      </c>
    </row>
    <row r="17" customFormat="false" ht="64.5" hidden="false" customHeight="true" outlineLevel="0" collapsed="false">
      <c r="B17" s="3" t="s">
        <v>11</v>
      </c>
    </row>
    <row r="19" customFormat="false" ht="13.5" hidden="false" customHeight="true" outlineLevel="0" collapsed="false">
      <c r="B19" s="4" t="s">
        <v>12</v>
      </c>
    </row>
    <row r="20" customFormat="false" ht="39" hidden="false" customHeight="true" outlineLevel="0" collapsed="false">
      <c r="B20" s="3" t="s">
        <v>13</v>
      </c>
    </row>
    <row r="21" customFormat="false" ht="64.5" hidden="false" customHeight="true" outlineLevel="0" collapsed="false">
      <c r="B21" s="3" t="s">
        <v>14</v>
      </c>
    </row>
    <row r="23" customFormat="false" ht="13.5" hidden="false" customHeight="true" outlineLevel="0" collapsed="false">
      <c r="B23" s="4" t="s">
        <v>15</v>
      </c>
    </row>
    <row r="24" customFormat="false" ht="13.5" hidden="false" customHeight="true" outlineLevel="0" collapsed="false">
      <c r="B24" s="3" t="s">
        <v>16</v>
      </c>
    </row>
    <row r="25" customFormat="false" ht="13.5" hidden="false" customHeight="true" outlineLevel="0" collapsed="false">
      <c r="B25" s="3" t="s">
        <v>17</v>
      </c>
    </row>
    <row r="26" customFormat="false" ht="13.5" hidden="false" customHeight="true" outlineLevel="0" collapsed="false">
      <c r="B26" s="3" t="s">
        <v>18</v>
      </c>
    </row>
    <row r="28" customFormat="false" ht="39" hidden="false" customHeight="true" outlineLevel="0" collapsed="false">
      <c r="B28" s="2" t="s">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4"/>
    <col collapsed="false" customWidth="true" hidden="false" outlineLevel="0" max="4" min="3" style="0" width="20"/>
    <col collapsed="false" customWidth="true" hidden="false" outlineLevel="0" max="5" min="5" style="0" width="4"/>
    <col collapsed="false" customWidth="true" hidden="false" outlineLevel="0" max="6" min="6" style="0" width="42"/>
    <col collapsed="false" customWidth="true" hidden="false" outlineLevel="0" max="7" min="7" style="0" width="30"/>
  </cols>
  <sheetData>
    <row r="2" customFormat="false" ht="18.55" hidden="false" customHeight="false" outlineLevel="0" collapsed="false">
      <c r="B2" s="6" t="s">
        <v>20</v>
      </c>
    </row>
    <row r="3" customFormat="false" ht="22.35" hidden="false" customHeight="false" outlineLevel="0" collapsed="false">
      <c r="B3" s="2" t="s">
        <v>21</v>
      </c>
    </row>
    <row r="5" customFormat="false" ht="15" hidden="false" customHeight="false" outlineLevel="0" collapsed="false">
      <c r="B5" s="7" t="s">
        <v>22</v>
      </c>
    </row>
    <row r="6" customFormat="false" ht="15" hidden="false" customHeight="false" outlineLevel="0" collapsed="false">
      <c r="B6" s="8" t="s">
        <v>23</v>
      </c>
      <c r="C6" s="9" t="s">
        <v>24</v>
      </c>
    </row>
    <row r="7" customFormat="false" ht="15" hidden="false" customHeight="false" outlineLevel="0" collapsed="false">
      <c r="B7" s="8" t="s">
        <v>25</v>
      </c>
      <c r="C7" s="10" t="n">
        <v>20</v>
      </c>
    </row>
    <row r="8" customFormat="false" ht="15" hidden="false" customHeight="false" outlineLevel="0" collapsed="false">
      <c r="B8" s="8" t="s">
        <v>26</v>
      </c>
      <c r="C8" s="9" t="s">
        <v>27</v>
      </c>
      <c r="D8" s="11" t="s">
        <v>28</v>
      </c>
    </row>
    <row r="9" customFormat="false" ht="15" hidden="false" customHeight="false" outlineLevel="0" collapsed="false">
      <c r="B9" s="8" t="s">
        <v>29</v>
      </c>
      <c r="C9" s="12" t="n">
        <f aca="false">IF($C$8="Custom",$D$9,IFERROR(INDEX(Markets!$B$2:$B$10,MATCH($C$8,Markets!$A$2:$A$10,0)),""))</f>
        <v>340110988</v>
      </c>
      <c r="D9" s="13" t="n">
        <v>0</v>
      </c>
      <c r="E9" s="14" t="s">
        <v>30</v>
      </c>
    </row>
    <row r="11" customFormat="false" ht="15" hidden="false" customHeight="false" outlineLevel="0" collapsed="false">
      <c r="B11" s="8" t="s">
        <v>31</v>
      </c>
      <c r="C11" s="12" t="n">
        <f aca="false">IFERROR($C$7*$C$9,"")</f>
        <v>6802219760</v>
      </c>
    </row>
    <row r="13" customFormat="false" ht="15" hidden="false" customHeight="false" outlineLevel="0" collapsed="false">
      <c r="B13" s="7" t="s">
        <v>32</v>
      </c>
    </row>
    <row r="14" customFormat="false" ht="15" hidden="false" customHeight="false" outlineLevel="0" collapsed="false">
      <c r="B14" s="8" t="s">
        <v>33</v>
      </c>
      <c r="C14" s="12" t="n">
        <f aca="false">COUNT(Comparables!$J$3:$J$10)</f>
        <v>2</v>
      </c>
    </row>
    <row r="15" customFormat="false" ht="15" hidden="false" customHeight="false" outlineLevel="0" collapsed="false">
      <c r="B15" s="8" t="s">
        <v>34</v>
      </c>
      <c r="C15" s="15" t="n">
        <f aca="false">IF($C$14=0,"",IFERROR(MIN(Comparables!$J$3:$J$10),""))</f>
        <v>0.662</v>
      </c>
    </row>
    <row r="16" customFormat="false" ht="15" hidden="false" customHeight="false" outlineLevel="0" collapsed="false">
      <c r="B16" s="8" t="s">
        <v>35</v>
      </c>
      <c r="C16" s="15" t="n">
        <f aca="false">IF($C$14=0,"",IFERROR(MEDIAN(Comparables!$J$3:$J$10),""))</f>
        <v>0.757</v>
      </c>
    </row>
    <row r="17" customFormat="false" ht="15" hidden="false" customHeight="false" outlineLevel="0" collapsed="false">
      <c r="B17" s="8" t="s">
        <v>36</v>
      </c>
      <c r="C17" s="15" t="n">
        <f aca="false">IF($C$14=0,"",IFERROR(MAX(Comparables!$J$3:$J$10),""))</f>
        <v>0.852</v>
      </c>
    </row>
    <row r="19" customFormat="false" ht="15" hidden="false" customHeight="false" outlineLevel="0" collapsed="false">
      <c r="B19" s="7" t="s">
        <v>37</v>
      </c>
    </row>
    <row r="20" customFormat="false" ht="15" hidden="false" customHeight="false" outlineLevel="0" collapsed="false">
      <c r="B20" s="8" t="s">
        <v>38</v>
      </c>
      <c r="C20" s="16" t="n">
        <f aca="false">IF($C$14=0,"",IFERROR($C$15*$C$11,""))</f>
        <v>4503069481.12</v>
      </c>
    </row>
    <row r="21" customFormat="false" ht="15" hidden="false" customHeight="false" outlineLevel="0" collapsed="false">
      <c r="B21" s="8" t="s">
        <v>39</v>
      </c>
      <c r="C21" s="16" t="n">
        <f aca="false">IF($C$14=0,"",IFERROR($C$16*$C$11,""))</f>
        <v>5149280358.32</v>
      </c>
    </row>
    <row r="22" customFormat="false" ht="15" hidden="false" customHeight="false" outlineLevel="0" collapsed="false">
      <c r="B22" s="8" t="s">
        <v>40</v>
      </c>
      <c r="C22" s="16" t="n">
        <f aca="false">IF($C$14=0,"",IFERROR($C$17*$C$11,""))</f>
        <v>5795491235.52</v>
      </c>
    </row>
    <row r="24" customFormat="false" ht="15" hidden="false" customHeight="false" outlineLevel="0" collapsed="false">
      <c r="B24" s="7" t="s">
        <v>41</v>
      </c>
    </row>
    <row r="25" customFormat="false" ht="15" hidden="false" customHeight="false" outlineLevel="0" collapsed="false">
      <c r="B25" s="17" t="str">
        <f aca="false">IF($C$14=0,"We have no clean low-band benchmark, and we are not going to invent one. The 700 MHz and AWS-3 auction result files return 404 on the FCC's current path, so there is no verified per-licence figure to publish. Low band appears in our data only inside the blended EchoStar–AT&amp;T transaction at $1.191/MHz-POP, which also contains 3.45 GHz. Historically low band trades at a premium to mid band, so treat the mid-band range as a floor.","The range above is what other buyers paid for spectrum in this band group, in one comparable unit. It is not what the spectrum is worth to you. What it is worth to you depends on what you would sell over it, how much depth the service needs, and what you can defend paying — see the position checklist.")</f>
        <v>The range above is what other buyers paid for spectrum in this band group, in one comparable unit. It is not what the spectrum is worth to you. What it is worth to you depends on what you would sell over it, how much depth the service needs, and what you can defend paying — see the position checklist.</v>
      </c>
      <c r="C25" s="17"/>
      <c r="D25" s="17"/>
      <c r="E25" s="17"/>
      <c r="F25" s="17"/>
      <c r="G25" s="17"/>
    </row>
    <row r="26" customFormat="false" ht="15" hidden="false" customHeight="false" outlineLevel="0" collapsed="false">
      <c r="B26" s="17"/>
      <c r="C26" s="17"/>
      <c r="D26" s="17"/>
      <c r="E26" s="17"/>
      <c r="F26" s="17"/>
      <c r="G26" s="17"/>
    </row>
    <row r="27" customFormat="false" ht="15" hidden="false" customHeight="false" outlineLevel="0" collapsed="false">
      <c r="B27" s="17"/>
      <c r="C27" s="17"/>
      <c r="D27" s="17"/>
      <c r="E27" s="17"/>
      <c r="F27" s="17"/>
      <c r="G27" s="17"/>
    </row>
    <row r="28" customFormat="false" ht="15" hidden="false" customHeight="false" outlineLevel="0" collapsed="false">
      <c r="B28" s="17"/>
      <c r="C28" s="17"/>
      <c r="D28" s="17"/>
      <c r="E28" s="17"/>
      <c r="F28" s="17"/>
      <c r="G28" s="17"/>
    </row>
    <row r="30" customFormat="false" ht="15" hidden="false" customHeight="false" outlineLevel="0" collapsed="false">
      <c r="B30" s="7" t="s">
        <v>42</v>
      </c>
    </row>
    <row r="31" customFormat="false" ht="15" hidden="false" customHeight="false" outlineLevel="0" collapsed="false">
      <c r="B31" s="8" t="s">
        <v>43</v>
      </c>
      <c r="C31" s="18"/>
    </row>
    <row r="32" customFormat="false" ht="15" hidden="false" customHeight="false" outlineLevel="0" collapsed="false">
      <c r="B32" s="8" t="s">
        <v>44</v>
      </c>
      <c r="C32" s="19" t="str">
        <f aca="false">IF(OR($C$31="",$C$14=0),"",IF($C$31&lt;$C$15,"Below every comparable for this band",IF($C$31&gt;$C$17,"Above every comparable for this band","Inside the range")))</f>
        <v/>
      </c>
    </row>
    <row r="33" customFormat="false" ht="15" hidden="false" customHeight="false" outlineLevel="0" collapsed="false">
      <c r="B33" s="8" t="s">
        <v>45</v>
      </c>
      <c r="C33" s="20" t="n">
        <f aca="false">IFERROR($C$31*$C$11,"")</f>
        <v>0</v>
      </c>
    </row>
    <row r="35" customFormat="false" ht="15" hidden="false" customHeight="false" outlineLevel="0" collapsed="false">
      <c r="B35" s="21" t="str">
        <f aca="false">IF($C$14=0,"",IF($C$14=1,"Note: only one comparable applies to this band group, so the three figures above are the same single observation, not a range. Treat it as one data point.","The spread between low and high is the honest answer. A point estimate inside it would be false precision."))</f>
        <v>The spread between low and high is the honest answer. A point estimate inside it would be false precision.</v>
      </c>
      <c r="C35" s="21"/>
      <c r="D35" s="21"/>
      <c r="E35" s="21"/>
      <c r="F35" s="21"/>
      <c r="G35" s="21"/>
    </row>
    <row r="36" customFormat="false" ht="15" hidden="false" customHeight="false" outlineLevel="0" collapsed="false">
      <c r="B36" s="21"/>
      <c r="C36" s="21"/>
      <c r="D36" s="21"/>
      <c r="E36" s="21"/>
      <c r="F36" s="21"/>
      <c r="G36" s="21"/>
    </row>
    <row r="38" customFormat="false" ht="15" hidden="false" customHeight="false" outlineLevel="0" collapsed="false">
      <c r="B38" s="11" t="s">
        <v>46</v>
      </c>
    </row>
  </sheetData>
  <mergeCells count="2">
    <mergeCell ref="B25:G28"/>
    <mergeCell ref="B35:G36"/>
  </mergeCells>
  <dataValidations count="2">
    <dataValidation allowBlank="false" errorStyle="stop" operator="between" showDropDown="false" showErrorMessage="false" showInputMessage="false" sqref="C6" type="list">
      <formula1>"Low band (600-800 MHz),Mid band (1.7-2.2 GHz),Mid band (3.4-4.0 GHz),Shared / CBRS (3.55-3.65 GHz)"</formula1>
      <formula2>0</formula2>
    </dataValidation>
    <dataValidation allowBlank="false" errorStyle="stop" operator="between" showDropDown="false" showErrorMessage="false" showInputMessage="false" sqref="C8" type="list">
      <formula1>Markets!$A$2:$A$10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J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30"/>
    <col collapsed="false" customWidth="true" hidden="false" outlineLevel="0" max="3" min="3" style="0" width="15"/>
    <col collapsed="false" customWidth="true" hidden="false" outlineLevel="0" max="4" min="4" style="0" width="30"/>
    <col collapsed="false" customWidth="true" hidden="false" outlineLevel="0" max="5" min="5" style="0" width="38"/>
    <col collapsed="false" customWidth="true" hidden="false" outlineLevel="0" max="6" min="6" style="0" width="46"/>
    <col collapsed="false" customWidth="true" hidden="false" outlineLevel="0" max="8" min="7" style="0" width="44"/>
    <col collapsed="false" customWidth="true" hidden="false" outlineLevel="0" max="9" min="9" style="0" width="64"/>
    <col collapsed="false" customWidth="true" hidden="false" outlineLevel="0" max="10" min="10" style="0" width="22"/>
  </cols>
  <sheetData>
    <row r="2" customFormat="false" ht="30" hidden="false" customHeight="true" outlineLevel="0" collapsed="false">
      <c r="A2" s="22" t="s">
        <v>47</v>
      </c>
      <c r="B2" s="22" t="s">
        <v>48</v>
      </c>
      <c r="C2" s="22" t="s">
        <v>49</v>
      </c>
      <c r="D2" s="22" t="s">
        <v>23</v>
      </c>
      <c r="E2" s="22" t="s">
        <v>50</v>
      </c>
      <c r="F2" s="22" t="s">
        <v>51</v>
      </c>
      <c r="G2" s="22" t="s">
        <v>52</v>
      </c>
      <c r="H2" s="22" t="s">
        <v>53</v>
      </c>
      <c r="I2" s="22" t="s">
        <v>54</v>
      </c>
      <c r="J2" s="22" t="s">
        <v>55</v>
      </c>
    </row>
    <row r="3" customFormat="false" ht="45.75" hidden="false" customHeight="true" outlineLevel="0" collapsed="false">
      <c r="A3" s="23" t="s">
        <v>56</v>
      </c>
      <c r="B3" s="23" t="s">
        <v>57</v>
      </c>
      <c r="C3" s="24" t="n">
        <v>2.658</v>
      </c>
      <c r="D3" s="23" t="s">
        <v>58</v>
      </c>
      <c r="E3" s="25" t="s">
        <v>59</v>
      </c>
      <c r="F3" s="23" t="s">
        <v>60</v>
      </c>
      <c r="G3" s="23" t="s">
        <v>61</v>
      </c>
      <c r="H3" s="23" t="s">
        <v>62</v>
      </c>
      <c r="I3" s="23" t="s">
        <v>63</v>
      </c>
      <c r="J3" s="26" t="str">
        <f aca="false">IF(AND($D3='Value a position'!$C$6,$E3="Yes"),$C3,"")</f>
        <v/>
      </c>
    </row>
    <row r="4" customFormat="false" ht="45.75" hidden="false" customHeight="true" outlineLevel="0" collapsed="false">
      <c r="A4" s="23" t="s">
        <v>64</v>
      </c>
      <c r="B4" s="23" t="s">
        <v>65</v>
      </c>
      <c r="C4" s="24" t="n">
        <v>1.191</v>
      </c>
      <c r="D4" s="23" t="s">
        <v>66</v>
      </c>
      <c r="E4" s="25" t="s">
        <v>67</v>
      </c>
      <c r="F4" s="23" t="s">
        <v>68</v>
      </c>
      <c r="G4" s="23" t="s">
        <v>69</v>
      </c>
      <c r="H4" s="23" t="s">
        <v>70</v>
      </c>
      <c r="I4" s="23" t="s">
        <v>71</v>
      </c>
      <c r="J4" s="26" t="str">
        <f aca="false">IF(AND($D4='Value a position'!$C$6,$E4="Yes"),$C4,"")</f>
        <v/>
      </c>
    </row>
    <row r="5" customFormat="false" ht="45.75" hidden="false" customHeight="true" outlineLevel="0" collapsed="false">
      <c r="A5" s="23" t="s">
        <v>72</v>
      </c>
      <c r="B5" s="23" t="s">
        <v>73</v>
      </c>
      <c r="C5" s="24" t="n">
        <v>0.887</v>
      </c>
      <c r="D5" s="23" t="s">
        <v>58</v>
      </c>
      <c r="E5" s="23" t="s">
        <v>74</v>
      </c>
      <c r="F5" s="23" t="s">
        <v>75</v>
      </c>
      <c r="G5" s="23" t="s">
        <v>76</v>
      </c>
      <c r="H5" s="23" t="s">
        <v>70</v>
      </c>
      <c r="I5" s="23" t="s">
        <v>77</v>
      </c>
      <c r="J5" s="26" t="str">
        <f aca="false">IF(AND($D5='Value a position'!$C$6,$E5="Yes"),$C5,"")</f>
        <v/>
      </c>
    </row>
    <row r="6" customFormat="false" ht="45.75" hidden="false" customHeight="true" outlineLevel="0" collapsed="false">
      <c r="A6" s="23" t="s">
        <v>78</v>
      </c>
      <c r="B6" s="23" t="s">
        <v>79</v>
      </c>
      <c r="C6" s="24" t="n">
        <v>0.852</v>
      </c>
      <c r="D6" s="23" t="s">
        <v>24</v>
      </c>
      <c r="E6" s="23" t="s">
        <v>74</v>
      </c>
      <c r="F6" s="23" t="s">
        <v>80</v>
      </c>
      <c r="G6" s="23" t="s">
        <v>81</v>
      </c>
      <c r="H6" s="23" t="s">
        <v>82</v>
      </c>
      <c r="I6" s="23" t="s">
        <v>83</v>
      </c>
      <c r="J6" s="26" t="n">
        <f aca="false">IF(AND($D6='Value a position'!$C$6,$E6="Yes"),$C6,"")</f>
        <v>0.852</v>
      </c>
    </row>
    <row r="7" customFormat="false" ht="45.75" hidden="false" customHeight="true" outlineLevel="0" collapsed="false">
      <c r="A7" s="23" t="s">
        <v>84</v>
      </c>
      <c r="B7" s="23" t="s">
        <v>85</v>
      </c>
      <c r="C7" s="24" t="n">
        <v>0.662</v>
      </c>
      <c r="D7" s="23" t="s">
        <v>24</v>
      </c>
      <c r="E7" s="23" t="s">
        <v>74</v>
      </c>
      <c r="F7" s="23" t="s">
        <v>86</v>
      </c>
      <c r="G7" s="23" t="s">
        <v>87</v>
      </c>
      <c r="H7" s="23" t="s">
        <v>88</v>
      </c>
      <c r="I7" s="23" t="s">
        <v>89</v>
      </c>
      <c r="J7" s="26" t="n">
        <f aca="false">IF(AND($D7='Value a position'!$C$6,$E7="Yes"),$C7,"")</f>
        <v>0.662</v>
      </c>
    </row>
    <row r="8" customFormat="false" ht="45.75" hidden="false" customHeight="true" outlineLevel="0" collapsed="false">
      <c r="A8" s="23" t="s">
        <v>90</v>
      </c>
      <c r="B8" s="23" t="s">
        <v>91</v>
      </c>
      <c r="C8" s="24" t="n">
        <v>0.198</v>
      </c>
      <c r="D8" s="23" t="s">
        <v>92</v>
      </c>
      <c r="E8" s="23" t="s">
        <v>74</v>
      </c>
      <c r="F8" s="23" t="s">
        <v>93</v>
      </c>
      <c r="G8" s="23" t="s">
        <v>94</v>
      </c>
      <c r="H8" s="23" t="s">
        <v>95</v>
      </c>
      <c r="I8" s="23" t="s">
        <v>96</v>
      </c>
      <c r="J8" s="26" t="str">
        <f aca="false">IF(AND($D8='Value a position'!$C$6,$E8="Yes"),$C8,"")</f>
        <v/>
      </c>
    </row>
    <row r="9" customFormat="false" ht="45.75" hidden="false" customHeight="true" outlineLevel="0" collapsed="false">
      <c r="A9" s="23" t="s">
        <v>97</v>
      </c>
      <c r="B9" s="23" t="s">
        <v>98</v>
      </c>
      <c r="C9" s="24" t="n">
        <v>0.032</v>
      </c>
      <c r="D9" s="23" t="s">
        <v>92</v>
      </c>
      <c r="E9" s="23" t="s">
        <v>74</v>
      </c>
      <c r="F9" s="23" t="s">
        <v>99</v>
      </c>
      <c r="G9" s="23" t="s">
        <v>94</v>
      </c>
      <c r="H9" s="23" t="s">
        <v>100</v>
      </c>
      <c r="I9" s="23" t="s">
        <v>101</v>
      </c>
      <c r="J9" s="26" t="str">
        <f aca="false">IF(AND($D9='Value a position'!$C$6,$E9="Yes"),$C9,"")</f>
        <v/>
      </c>
    </row>
    <row r="10" customFormat="false" ht="45.75" hidden="false" customHeight="true" outlineLevel="0" collapsed="false">
      <c r="A10" s="23" t="s">
        <v>102</v>
      </c>
      <c r="B10" s="23" t="s">
        <v>103</v>
      </c>
      <c r="C10" s="24" t="n">
        <v>0.016</v>
      </c>
      <c r="D10" s="23" t="s">
        <v>92</v>
      </c>
      <c r="E10" s="25" t="s">
        <v>104</v>
      </c>
      <c r="F10" s="23" t="s">
        <v>105</v>
      </c>
      <c r="G10" s="23" t="s">
        <v>106</v>
      </c>
      <c r="H10" s="23" t="s">
        <v>107</v>
      </c>
      <c r="I10" s="23" t="s">
        <v>108</v>
      </c>
      <c r="J10" s="26" t="str">
        <f aca="false">IF(AND($D10='Value a position'!$C$6,$E10="Yes"),$C10,"")</f>
        <v/>
      </c>
    </row>
    <row r="12" customFormat="false" ht="15" hidden="false" customHeight="false" outlineLevel="0" collapsed="false">
      <c r="A12" s="11" t="s">
        <v>109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6"/>
  </cols>
  <sheetData>
    <row r="1" customFormat="false" ht="15" hidden="false" customHeight="false" outlineLevel="0" collapsed="false">
      <c r="A1" s="27" t="s">
        <v>26</v>
      </c>
      <c r="B1" s="27" t="s">
        <v>110</v>
      </c>
    </row>
    <row r="2" customFormat="false" ht="15" hidden="false" customHeight="false" outlineLevel="0" collapsed="false">
      <c r="A2" s="8" t="s">
        <v>27</v>
      </c>
      <c r="B2" s="28" t="n">
        <v>340110988</v>
      </c>
    </row>
    <row r="3" customFormat="false" ht="15" hidden="false" customHeight="false" outlineLevel="0" collapsed="false">
      <c r="A3" s="8" t="s">
        <v>111</v>
      </c>
      <c r="B3" s="28" t="n">
        <v>9757179</v>
      </c>
    </row>
    <row r="4" customFormat="false" ht="15" hidden="false" customHeight="false" outlineLevel="0" collapsed="false">
      <c r="A4" s="8" t="s">
        <v>112</v>
      </c>
      <c r="B4" s="28" t="n">
        <v>5182617</v>
      </c>
    </row>
    <row r="5" customFormat="false" ht="15" hidden="false" customHeight="false" outlineLevel="0" collapsed="false">
      <c r="A5" s="8" t="s">
        <v>113</v>
      </c>
      <c r="B5" s="28" t="n">
        <v>5009302</v>
      </c>
    </row>
    <row r="6" customFormat="false" ht="15" hidden="false" customHeight="false" outlineLevel="0" collapsed="false">
      <c r="A6" s="8" t="s">
        <v>114</v>
      </c>
      <c r="B6" s="28" t="n">
        <v>4673096</v>
      </c>
    </row>
    <row r="7" customFormat="false" ht="15" hidden="false" customHeight="false" outlineLevel="0" collapsed="false">
      <c r="A7" s="8" t="s">
        <v>115</v>
      </c>
      <c r="B7" s="28" t="n">
        <v>2838461</v>
      </c>
    </row>
    <row r="8" customFormat="false" ht="15" hidden="false" customHeight="false" outlineLevel="0" collapsed="false">
      <c r="A8" s="8" t="s">
        <v>116</v>
      </c>
      <c r="B8" s="28" t="n">
        <v>2340211</v>
      </c>
    </row>
    <row r="9" customFormat="false" ht="15" hidden="false" customHeight="false" outlineLevel="0" collapsed="false">
      <c r="A9" s="8" t="s">
        <v>117</v>
      </c>
      <c r="B9" s="28" t="n">
        <v>1660664</v>
      </c>
    </row>
    <row r="10" customFormat="false" ht="15" hidden="false" customHeight="false" outlineLevel="0" collapsed="false">
      <c r="A10" s="8" t="s">
        <v>118</v>
      </c>
      <c r="B10" s="28" t="n">
        <v>0</v>
      </c>
    </row>
    <row r="12" customFormat="false" ht="15" hidden="false" customHeight="false" outlineLevel="0" collapsed="false">
      <c r="A12" s="11" t="s">
        <v>119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D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0"/>
    <col collapsed="false" customWidth="true" hidden="false" outlineLevel="0" max="4" min="3" style="0" width="18"/>
  </cols>
  <sheetData>
    <row r="2" customFormat="false" ht="18.55" hidden="false" customHeight="false" outlineLevel="0" collapsed="false">
      <c r="B2" s="6" t="s">
        <v>120</v>
      </c>
    </row>
    <row r="3" customFormat="false" ht="15" hidden="false" customHeight="true" outlineLevel="0" collapsed="false">
      <c r="B3" s="29" t="s">
        <v>121</v>
      </c>
      <c r="C3" s="29"/>
      <c r="D3" s="29"/>
    </row>
    <row r="4" customFormat="false" ht="15" hidden="false" customHeight="false" outlineLevel="0" collapsed="false">
      <c r="B4" s="29"/>
      <c r="C4" s="29"/>
      <c r="D4" s="29"/>
    </row>
    <row r="6" customFormat="false" ht="15" hidden="false" customHeight="false" outlineLevel="0" collapsed="false">
      <c r="B6" s="27" t="s">
        <v>122</v>
      </c>
      <c r="C6" s="27" t="s">
        <v>110</v>
      </c>
      <c r="D6" s="27" t="s">
        <v>49</v>
      </c>
    </row>
    <row r="7" customFormat="false" ht="15" hidden="false" customHeight="false" outlineLevel="0" collapsed="false">
      <c r="B7" s="8" t="s">
        <v>123</v>
      </c>
      <c r="C7" s="28" t="n">
        <v>5182617</v>
      </c>
      <c r="D7" s="30" t="n">
        <v>0.769</v>
      </c>
    </row>
    <row r="8" customFormat="false" ht="15" hidden="false" customHeight="false" outlineLevel="0" collapsed="false">
      <c r="B8" s="8" t="s">
        <v>124</v>
      </c>
      <c r="C8" s="28" t="n">
        <v>1660664</v>
      </c>
      <c r="D8" s="30" t="n">
        <v>0.599</v>
      </c>
    </row>
    <row r="9" customFormat="false" ht="15" hidden="false" customHeight="false" outlineLevel="0" collapsed="false">
      <c r="B9" s="8" t="s">
        <v>125</v>
      </c>
      <c r="C9" s="28" t="n">
        <v>9757179</v>
      </c>
      <c r="D9" s="30" t="n">
        <v>0.534</v>
      </c>
    </row>
    <row r="10" customFormat="false" ht="15" hidden="false" customHeight="false" outlineLevel="0" collapsed="false">
      <c r="B10" s="8" t="s">
        <v>126</v>
      </c>
      <c r="C10" s="28" t="n">
        <v>5009302</v>
      </c>
      <c r="D10" s="30" t="n">
        <v>0.382</v>
      </c>
    </row>
    <row r="11" customFormat="false" ht="15" hidden="false" customHeight="false" outlineLevel="0" collapsed="false">
      <c r="B11" s="8" t="s">
        <v>127</v>
      </c>
      <c r="C11" s="28" t="n">
        <v>4673096</v>
      </c>
      <c r="D11" s="30" t="n">
        <v>0.382</v>
      </c>
    </row>
    <row r="12" customFormat="false" ht="15" hidden="false" customHeight="false" outlineLevel="0" collapsed="false">
      <c r="B12" s="8" t="s">
        <v>128</v>
      </c>
      <c r="C12" s="28" t="n">
        <v>2838461</v>
      </c>
      <c r="D12" s="30" t="n">
        <v>0.309</v>
      </c>
    </row>
    <row r="13" customFormat="false" ht="15" hidden="false" customHeight="false" outlineLevel="0" collapsed="false">
      <c r="B13" s="8" t="s">
        <v>129</v>
      </c>
      <c r="C13" s="28" t="n">
        <v>2340211</v>
      </c>
      <c r="D13" s="30" t="n">
        <v>0.18</v>
      </c>
    </row>
    <row r="14" customFormat="false" ht="15" hidden="false" customHeight="false" outlineLevel="0" collapsed="false">
      <c r="B14" s="8" t="s">
        <v>130</v>
      </c>
      <c r="C14" s="28" t="n">
        <v>48</v>
      </c>
      <c r="D14" s="30" t="n">
        <v>241.667</v>
      </c>
    </row>
    <row r="16" customFormat="false" ht="15" hidden="false" customHeight="false" outlineLevel="0" collapsed="false">
      <c r="B16" s="7" t="s">
        <v>131</v>
      </c>
      <c r="C16" s="31" t="s">
        <v>132</v>
      </c>
    </row>
    <row r="17" customFormat="false" ht="15" hidden="false" customHeight="false" outlineLevel="0" collapsed="false">
      <c r="B17" s="7" t="s">
        <v>133</v>
      </c>
      <c r="C17" s="31" t="s">
        <v>134</v>
      </c>
    </row>
    <row r="18" customFormat="false" ht="15" hidden="false" customHeight="false" outlineLevel="0" collapsed="false">
      <c r="B18" s="7" t="s">
        <v>135</v>
      </c>
      <c r="C18" s="31" t="s">
        <v>136</v>
      </c>
    </row>
    <row r="19" customFormat="false" ht="15" hidden="false" customHeight="false" outlineLevel="0" collapsed="false">
      <c r="B19" s="7" t="s">
        <v>137</v>
      </c>
      <c r="C19" s="31" t="s">
        <v>138</v>
      </c>
    </row>
    <row r="20" customFormat="false" ht="15" hidden="false" customHeight="false" outlineLevel="0" collapsed="false">
      <c r="B20" s="7" t="s">
        <v>139</v>
      </c>
      <c r="C20" s="31" t="s">
        <v>140</v>
      </c>
    </row>
    <row r="22" customFormat="false" ht="15" hidden="false" customHeight="false" outlineLevel="0" collapsed="false">
      <c r="B22" s="11" t="s">
        <v>141</v>
      </c>
    </row>
  </sheetData>
  <mergeCells count="1">
    <mergeCell ref="B3:D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2026-09-30T00:38:00Z</dcterms:created>
  <dc:creator>openpyxl</dc:creator>
  <dc:description/>
  <dc:language>en-US</dc:language>
  <cp:lastModifiedBy/>
  <dcterms:modified xsi:type="dcterms:W3CDTF">2026-09-30T00:38:00Z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